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6" name="ID_E235CFEE8E554A589D7B473556EC308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5071110"/>
          <a:ext cx="1068070" cy="1032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A7818DC6B10D427EBE0254BEF9DB0C5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0" y="7266305"/>
          <a:ext cx="991870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F74285DBC0044E49895CA133CDC5B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91150" y="3943350"/>
          <a:ext cx="1076960" cy="105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8046C8A059E149DE960D6B8CA067B9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23535" y="21850985"/>
          <a:ext cx="967105" cy="961390"/>
        </a:xfrm>
        <a:prstGeom prst="rect">
          <a:avLst/>
        </a:prstGeom>
      </xdr:spPr>
    </xdr:pic>
  </etc:cellImage>
  <etc:cellImage>
    <xdr:pic>
      <xdr:nvPicPr>
        <xdr:cNvPr id="18" name="ID_20F75A7B01734ED09A691C21A78889A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19725" y="58828940"/>
          <a:ext cx="1028700" cy="1002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A6289E516A94BAD9E32682AFFC6576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91150" y="38579425"/>
          <a:ext cx="1058545" cy="1009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ACD40DAC560A47FAAC440839C466375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10200" y="29662755"/>
          <a:ext cx="1066800" cy="1031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943E4F006BFC4052936BB4E362DEA94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00675" y="28498165"/>
          <a:ext cx="1038225" cy="1049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A587B3780B02491C950FD856E0FE0F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66715" y="6177915"/>
          <a:ext cx="991870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737F920275B24DDD9734818F05A4DD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00675" y="2798445"/>
          <a:ext cx="104902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515526AEAA1474ABB29B9513EEE1AB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09895" y="19674205"/>
          <a:ext cx="870585" cy="875665"/>
        </a:xfrm>
        <a:prstGeom prst="rect">
          <a:avLst/>
        </a:prstGeom>
      </xdr:spPr>
    </xdr:pic>
  </etc:cellImage>
  <etc:cellImage>
    <xdr:pic>
      <xdr:nvPicPr>
        <xdr:cNvPr id="109" name="ID_0CBFB313012B47E5BD71147290E25BF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47665" y="8430895"/>
          <a:ext cx="981710" cy="1011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D4B352524BD944B69C4FE565F4328A8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9250" y="10626725"/>
          <a:ext cx="1010920" cy="1068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8" name="ID_BC2AE71DA4BF4362BB439AC0DB5F853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419725" y="11791315"/>
          <a:ext cx="1019175" cy="973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7" name="ID_516AA06147844F339DE5AE8BA0E0B3A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14340" y="12898120"/>
          <a:ext cx="925830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2B071CEC8B4E434799B1BA4D5940CA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91150" y="62158245"/>
          <a:ext cx="1037590" cy="1037590"/>
        </a:xfrm>
        <a:prstGeom prst="rect">
          <a:avLst/>
        </a:prstGeom>
      </xdr:spPr>
    </xdr:pic>
  </etc:cellImage>
  <etc:cellImage>
    <xdr:pic>
      <xdr:nvPicPr>
        <xdr:cNvPr id="8" name="ID_A0B913D2CE62470FAA4A8B45C8CCCA5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19725" y="14063345"/>
          <a:ext cx="1010285" cy="935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18A1A7C7BC0C487CB79E705631E6A9E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38140" y="32966025"/>
          <a:ext cx="981075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2068692A7F24139B7FD75933D3F2E6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391150" y="16211550"/>
          <a:ext cx="1038225" cy="1087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DCEBD98068C7458691CB9F54E3FCB8E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91150" y="30732095"/>
          <a:ext cx="1057275" cy="1056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6F6ECDC6A10C419FAA64A4D039BD2DA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00675" y="18445480"/>
          <a:ext cx="1066800" cy="1040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1C3D4DCCD134A93BD4278615B85AFE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410200" y="20698460"/>
          <a:ext cx="1038225" cy="1059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1" name="ID_F7A0B6FF6FF645A081E8104F4ADBBFE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10200" y="53282215"/>
          <a:ext cx="1048385" cy="1002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0D5C51A472F143F98330DCE059C3EB8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10200" y="26283285"/>
          <a:ext cx="1027430" cy="1029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0D596DF126C40AE9036056B2A0201E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19725" y="22931755"/>
          <a:ext cx="1029335" cy="1045210"/>
        </a:xfrm>
        <a:prstGeom prst="rect">
          <a:avLst/>
        </a:prstGeom>
      </xdr:spPr>
    </xdr:pic>
  </etc:cellImage>
  <etc:cellImage>
    <xdr:pic>
      <xdr:nvPicPr>
        <xdr:cNvPr id="188" name="ID_4228E4B4BE7946A78D4136B515A8445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391150" y="57702450"/>
          <a:ext cx="990600" cy="1040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97B5CFF84C0646B99145214D63D96CEB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429885" y="24049990"/>
          <a:ext cx="1017905" cy="102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1FAC9E274A554DCC9DB534246F4A77A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381625" y="25137745"/>
          <a:ext cx="1067435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6414C1B057B47BEB6BB5810D257103A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381625" y="43037760"/>
          <a:ext cx="1067435" cy="1059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5" name="ID_BB0AFF62F3CA44F09E0F2FE96487810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410200" y="27419300"/>
          <a:ext cx="1029335" cy="964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787222E73F664A45936FE662390F777A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400675" y="31858585"/>
          <a:ext cx="1067435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26D7F504590743B99DDA5008AC88857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38775" y="83459320"/>
          <a:ext cx="990600" cy="954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6529240126D401C89D3CFD55159066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448300" y="37443410"/>
          <a:ext cx="952500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C193355C496F4C72A163BA9DF88A6AEA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00675" y="40794305"/>
          <a:ext cx="1029335" cy="1037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908F3A51BEF444597BFBA44E04E7C3B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429250" y="49855120"/>
          <a:ext cx="1010285" cy="995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7847E7257D94F4E8E8145CA5081FF9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428615" y="41920795"/>
          <a:ext cx="100139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0" name="ID_F543717E8FF946E3A0A4C12FE297162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476875" y="61107955"/>
          <a:ext cx="939165" cy="923925"/>
        </a:xfrm>
        <a:prstGeom prst="rect">
          <a:avLst/>
        </a:prstGeom>
      </xdr:spPr>
    </xdr:pic>
  </etc:cellImage>
  <etc:cellImage>
    <xdr:pic>
      <xdr:nvPicPr>
        <xdr:cNvPr id="134" name="ID_ED6A0DC5E73F48638162019C1E65136F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429250" y="44163615"/>
          <a:ext cx="981075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DC495A9667CF41EDB395E4ADD6BED55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409565" y="45300265"/>
          <a:ext cx="1038860" cy="9709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65788115D9342879B0EB6A5106C312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438775" y="47515145"/>
          <a:ext cx="971550" cy="995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C516D5C0361A4216937FD5A44F4474E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91150" y="48594010"/>
          <a:ext cx="1047115" cy="1059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" name="ID_C632C4245D82411C94B90D6288BBB41A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448300" y="56603900"/>
          <a:ext cx="100965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" name="ID_C57C38DA9884425B937DDF56C5C2F65D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91150" y="51001295"/>
          <a:ext cx="1047750" cy="1040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0" name="ID_B0DFDB9B221D4B4CA826BDF7CCC6112C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439410" y="52117625"/>
          <a:ext cx="989965" cy="1012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2" name="ID_08D1C6A67BA14CC4857E085344987C1B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448300" y="54360445"/>
          <a:ext cx="972820" cy="1010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3" name="ID_88B320F77D02488193E52AD6B66F65FC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457190" y="55486935"/>
          <a:ext cx="982345" cy="1019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" name="ID_6A22FD5A59714144A26238172E90C48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409565" y="59945905"/>
          <a:ext cx="1048385" cy="1002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6" name="ID_4A1E60CAD472467883E79675D238C9E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410200" y="63325375"/>
          <a:ext cx="1047750" cy="993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2BD0B536E91746968E138CEF5E57618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457825" y="64451865"/>
          <a:ext cx="943610" cy="982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8" name="ID_353126A906B646039A25ECD4725BAA1F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400675" y="65492630"/>
          <a:ext cx="1029335" cy="1049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9" name="ID_9D6CFC65A6CB44CEACFBC3FB152FB9DB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410200" y="66666110"/>
          <a:ext cx="1038225" cy="99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75F8E55B0BA34C4D8D77B88094653CE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391150" y="67745610"/>
          <a:ext cx="1076325" cy="1059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BCE9ACC1E554812AB34D9CCF00559E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419725" y="70017640"/>
          <a:ext cx="1019175" cy="985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" name="ID_8725D08B5FFE44B588BEE4953E1EE36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391150" y="71125080"/>
          <a:ext cx="1068070" cy="992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" name="ID_0BC0130EC2194F089D247A262358136F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410200" y="72251570"/>
          <a:ext cx="1038225" cy="1002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857A69F0EF44AFDB482D615ECB6E09A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448300" y="73349485"/>
          <a:ext cx="972185" cy="1014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6" name="ID_0D69242BD7924D3786C5367AA5C4B02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438775" y="75602465"/>
          <a:ext cx="1000125" cy="1011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7" name="ID_91A370C72B8043FDAF8AA5649F9E812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400675" y="76719430"/>
          <a:ext cx="1010920" cy="1031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8" name="ID_AE135B49AFC14C76AE833E47B3E2DF0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467350" y="77817345"/>
          <a:ext cx="981710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073D9DEA53DA4643A61B658D16711A7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5410200" y="78915260"/>
          <a:ext cx="1019175" cy="1031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0" name="ID_23C0187B913A455FA62C04F89E5CFE3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400675" y="80089375"/>
          <a:ext cx="1057275" cy="9639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A0FCCCA7F7B046C1BD676E5DE2B3E3DA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5448300" y="82304255"/>
          <a:ext cx="962660" cy="982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5" name="ID_6D9B8125C56C4F119B3F0F19BA57363E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419725" y="84538185"/>
          <a:ext cx="10096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29023CF87ABE41B194886D03A9193E5D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448300" y="86809580"/>
          <a:ext cx="1000125" cy="926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8" name="ID_92268D9C4EDF4017807F6D0C0261770A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5419725" y="87879555"/>
          <a:ext cx="1000125" cy="1011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" name="ID_63692452E5174282B41FAD5954ECA7A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438775" y="89015570"/>
          <a:ext cx="982345" cy="983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0" name="ID_4EA30F9D4CCE4C48822ED2A8D0E94CB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457190" y="90113485"/>
          <a:ext cx="981710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6" name="ID_943AD2D3D11748AAAD9474E03871EA1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419090" y="92347415"/>
          <a:ext cx="1020445" cy="1021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3ADEDE80C9084A38BBC67D57AC00E553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786120" y="112170845"/>
          <a:ext cx="95313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04F2EC55DB449ED922E80D2B1AD03A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085330" y="929005"/>
          <a:ext cx="1057910" cy="10115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<sst xmlns="http://schemas.openxmlformats.org/spreadsheetml/2006/main" count="222" uniqueCount="167">
  <si>
    <t>附件：                                     安徽信息工程学院2022-2024年度办公用品采购明细表</t>
  </si>
  <si>
    <t>序号</t>
  </si>
  <si>
    <t>物品名称</t>
  </si>
  <si>
    <t>品牌规格型号</t>
  </si>
  <si>
    <t>其它要求或照片</t>
  </si>
  <si>
    <t>单位</t>
  </si>
  <si>
    <t>预估量</t>
  </si>
  <si>
    <t>单价
(元)</t>
  </si>
  <si>
    <t>小计金额
（元）</t>
  </si>
  <si>
    <t>备注</t>
  </si>
  <si>
    <t>A4打印纸</t>
  </si>
  <si>
    <t>得力（deli）珊瑚海 A4 80g 加厚双面打印纸 行业热销复印纸 500张/包 5包1箱（整箱2500张）</t>
  </si>
  <si>
    <t>箱</t>
  </si>
  <si>
    <t>便利贴</t>
  </si>
  <si>
    <t xml:space="preserve">益而高 Eagle 便条纸 TY654 75*75mm (黄色) 100页/本 </t>
  </si>
  <si>
    <t>本</t>
  </si>
  <si>
    <t>5号电池</t>
  </si>
  <si>
    <t xml:space="preserve">超霸 GP 碱性电池 GP15A-L5i LR6 AA 5号 5节/卡 </t>
  </si>
  <si>
    <t>卡</t>
  </si>
  <si>
    <t>7号电池</t>
  </si>
  <si>
    <t xml:space="preserve">超霸 GP 碱性电池 GP24A-L5i LR03 AAA 7号 5节/卡 </t>
  </si>
  <si>
    <t>订书机</t>
  </si>
  <si>
    <t>晨光 M＆G 12#订书机 ABS92723B 20页 (蓝色) (适配#24/6、26/6针)</t>
  </si>
  <si>
    <t>个</t>
  </si>
  <si>
    <t>起钉器</t>
  </si>
  <si>
    <t>晨光 M＆G 起钉器 ABS91635 (红色、蓝色、黑色)  (颜色随机)</t>
  </si>
  <si>
    <t>订书针</t>
  </si>
  <si>
    <t>晨光 M＆G 统一订书针 ABS92616 #24/6 1000枚/盒</t>
  </si>
  <si>
    <t>盒</t>
  </si>
  <si>
    <t>回形针</t>
  </si>
  <si>
    <t>晨光 M＆G 3#纸盒装回形针 ABS91696 28mm 100枚/盒</t>
  </si>
  <si>
    <t>50mm长尾夹</t>
  </si>
  <si>
    <t xml:space="preserve">晨光 M＆G Eplus盒装黑色长尾夹 ABS92726 50mm 12个/盒 </t>
  </si>
  <si>
    <t>19mm长尾夹</t>
  </si>
  <si>
    <t>得力 deli 黑色长尾夹 8565 19mm 40个/筒</t>
  </si>
  <si>
    <t>筒</t>
  </si>
  <si>
    <t>25mm长尾夹</t>
  </si>
  <si>
    <t xml:space="preserve">晨光 M＆G Eplus筒装黑色长尾夹 ABS92735 25mm 48个/筒 </t>
  </si>
  <si>
    <t>固体胶</t>
  </si>
  <si>
    <t xml:space="preserve">晨光 M＆G 超强固体胶 ASG97155 21g </t>
  </si>
  <si>
    <t>支</t>
  </si>
  <si>
    <t>双面胶</t>
  </si>
  <si>
    <t>晨光 M＆G 棉纸双面胶带 AJD97349 12mm*10Y 2卷/袋</t>
  </si>
  <si>
    <t>袋</t>
  </si>
  <si>
    <t>封箱胶带</t>
  </si>
  <si>
    <t>晨光 M＆G 超透封箱胶带 AJD97388 48mm*100y 单卷售</t>
  </si>
  <si>
    <t>卷</t>
  </si>
  <si>
    <t>直尺</t>
  </si>
  <si>
    <t xml:space="preserve">晨光 M＆G 直尺 ARL96005 300mm </t>
  </si>
  <si>
    <t>把</t>
  </si>
  <si>
    <t>磁粒扣</t>
  </si>
  <si>
    <t>晨光 M＆G 磁粒 ASC99366 30mm 8个/卡</t>
  </si>
  <si>
    <t>白板擦</t>
  </si>
  <si>
    <t>晨光 M＆G 带磁吸白板擦 ASC99364</t>
  </si>
  <si>
    <t>文件框</t>
  </si>
  <si>
    <t>晨光 M＆G 多功能三联文件框 ADM95291B (蓝色)</t>
  </si>
  <si>
    <t>剪刀</t>
  </si>
  <si>
    <t>晨光 M＆G 经典型办公剪刀 ASS91307 170mm (红色、蓝色、黑色、咖啡色) (颜色随机)</t>
  </si>
  <si>
    <t>板夹</t>
  </si>
  <si>
    <t>晨光 M＆G 竖式透明板夹 ADM94512 A4 (红色、蓝色、绿色、白色) (颜色随机)</t>
  </si>
  <si>
    <t>块</t>
  </si>
  <si>
    <t>纽扣袋</t>
  </si>
  <si>
    <t>晨光 M＆G 方格纽扣袋 ADM94516 A4 (红色、蓝色、绿色、白色)  (颜色随机)</t>
  </si>
  <si>
    <t>抽杆夹</t>
  </si>
  <si>
    <t>晨光 M＆G 五色小三角抽杆夹 ADM95182 A4 7.5mm (红色、黄色、绿色、紫色、白色) 5个/套</t>
  </si>
  <si>
    <t>套</t>
  </si>
  <si>
    <t>塑料档案盒</t>
  </si>
  <si>
    <t>晨光 M＆G 档案盒 ADM94817B A4 55mm (蓝色)</t>
  </si>
  <si>
    <t>档案袋</t>
  </si>
  <si>
    <t>国产 牛皮纸档案袋 ZB-15 A4 50个/包</t>
  </si>
  <si>
    <t>包</t>
  </si>
  <si>
    <t>牛皮纸档案盒</t>
  </si>
  <si>
    <t>得力 deli 纯浆牛皮纸档案盒 50mm 5925 10个/包</t>
  </si>
  <si>
    <t>双强力文件夹</t>
  </si>
  <si>
    <t xml:space="preserve">晨光 M＆G 新锐派双强力文件夹 ADM95088 A4 (蓝色) </t>
  </si>
  <si>
    <t>钢卷尺</t>
  </si>
  <si>
    <t xml:space="preserve">晨光 M＆G 标准钢卷尺 AHT99103 5m </t>
  </si>
  <si>
    <t>软面抄</t>
  </si>
  <si>
    <t>何如 HOTROCK 牛皮纸面 无线装订本 N0041 B5 (混色) 40页/本  (颜色随机)</t>
  </si>
  <si>
    <t>皮面本</t>
  </si>
  <si>
    <t>晨光 M＆G 雅致办公仿皮本 APY4G361 A5 (黑色、棕色) 96页/本 (颜色随机)</t>
  </si>
  <si>
    <t>会议记录皮本</t>
  </si>
  <si>
    <t>晨光 M＆G 会议记录皮本 APYLJ487 B5 (黑色) 100页/本</t>
  </si>
  <si>
    <t>Q7红笔</t>
  </si>
  <si>
    <t>晨光 M＆G 中性笔 Q7 0.5mm (红色)  (替芯：MG6102)</t>
  </si>
  <si>
    <t>k35黑笔</t>
  </si>
  <si>
    <t>晨光 M＆G 中性笔 K-35 0.5mm (黑色)  (替芯：G-5)</t>
  </si>
  <si>
    <t>Q7黑笔</t>
  </si>
  <si>
    <t>晨光 M＆G 中性笔 Q7 0.5mm (黑色)  (替芯：MG6102)</t>
  </si>
  <si>
    <t>k35黑笔笔芯</t>
  </si>
  <si>
    <t>晨光 M＆G 中性笔芯 G-5 0.5mm (黑色)  (适用于AGP89501、AGP87902、AGPK3507、GP1008、GP1163、GP1165、GP1350、K35型号中性笔)</t>
  </si>
  <si>
    <t>Q7黑笔笔芯</t>
  </si>
  <si>
    <t>晨光 M＆G 中性替芯 MG-6102 0.5mm (黑色)  (适用于GP1700、AGP12011、AGP61405、GP1115、GP1208、GP1361、Q7、VGP301型号中性笔)</t>
  </si>
  <si>
    <t>Q7红笔笔芯</t>
  </si>
  <si>
    <t>晨光 M＆G 中性替芯 MG-6102 0.5mm (红色)  (适用于GP1700、AGP12011、AGP61405、GP1115、GP1208、GP1361、Q7、VGP301型号中性笔)</t>
  </si>
  <si>
    <t>小双头记号笔</t>
  </si>
  <si>
    <t>晨光 M＆G 小双头记号笔 MG-2130 细头2.0mm，极细头0.5mm (黑色) 12支/盒</t>
  </si>
  <si>
    <t>蓝色记号笔</t>
  </si>
  <si>
    <t xml:space="preserve">晨光 M＆G 油性记号笔 APMY2204 2.0mm (蓝色) </t>
  </si>
  <si>
    <t>黑色白板笔</t>
  </si>
  <si>
    <t xml:space="preserve">得力 deli 白板笔 6801 2.0mm (黑色) </t>
  </si>
  <si>
    <t>红色白板笔</t>
  </si>
  <si>
    <t xml:space="preserve">得力 deli 白板笔 6801 2.0mm (红色) </t>
  </si>
  <si>
    <t>蓝色白板笔</t>
  </si>
  <si>
    <t xml:space="preserve">得力 deli 白板笔 6801 2.0mm (蓝色) </t>
  </si>
  <si>
    <t>铅笔</t>
  </si>
  <si>
    <t>晨光 M＆G 带橡皮红黑色木杆2B铅笔 AWP30804</t>
  </si>
  <si>
    <t>橡皮</t>
  </si>
  <si>
    <t>长城 GREAT WALL 高级绘图橡皮 1132 43*12*11mm (白色) 60块/盒</t>
  </si>
  <si>
    <t>卷笔刀</t>
  </si>
  <si>
    <t>马培德 Maped 单孔合金卷笔刀 534019 (黑色、银色) (颜色随机)</t>
  </si>
  <si>
    <t>笔筒</t>
  </si>
  <si>
    <t>得力 deli 丝网笔筒 908 方形 (黑色)</t>
  </si>
  <si>
    <t>大号美工刀</t>
  </si>
  <si>
    <t>得力 deli 大号美工刀 2001 18mm (混色)  (颜色随机)</t>
  </si>
  <si>
    <t>小号美工刀</t>
  </si>
  <si>
    <t>得力 deli 附折刀器小号美工刀 2051 9mm (混色)  (颜色随机)</t>
  </si>
  <si>
    <t>小号美工刀刀片</t>
  </si>
  <si>
    <t xml:space="preserve">晨光 M＆G 小号美工刀刀片 ASS91414 9mm </t>
  </si>
  <si>
    <t>大号美工刀刀片</t>
  </si>
  <si>
    <t xml:space="preserve">晨光 M＆G 大号美工刀刀片 ASS91413 18mm </t>
  </si>
  <si>
    <t>自粘性标签1</t>
  </si>
  <si>
    <t>晨光 M＆G 自粘性标签 YT-03 3枚*10 73*34mm (红色) 10张/包</t>
  </si>
  <si>
    <t>自粘性标签2</t>
  </si>
  <si>
    <t>晨光 M＆G 自粘性标签 YT-09 6枚*10 49*23mm (红色) 10张/包 (二等分)</t>
  </si>
  <si>
    <t>自粘性标签3</t>
  </si>
  <si>
    <t>晨光 M＆G 自粘性标签 YT-11 9枚*10 33*25mm (红色) 10张/包 (二等分)</t>
  </si>
  <si>
    <t>红色印台</t>
  </si>
  <si>
    <t>得力 deli 圆形快干印台 9863 (红色)</t>
  </si>
  <si>
    <t>蓝色印台</t>
  </si>
  <si>
    <t>得力 deli 圆形快干印台 9863 (蓝色)</t>
  </si>
  <si>
    <t>电话机</t>
  </si>
  <si>
    <t>飞利浦 PHILIPS 电话机 CORD118 (黑色)</t>
  </si>
  <si>
    <t>台</t>
  </si>
  <si>
    <t>计算器</t>
  </si>
  <si>
    <t>晨光 M＆G 标朗 12位数字显示桌面型计算器 ADG98837 (黑色)</t>
  </si>
  <si>
    <t>接线板</t>
  </si>
  <si>
    <t>公牛 BULL 拖线板插座 GN-109K 总控6位 3米 (2017新国标)</t>
  </si>
  <si>
    <t>尘推</t>
  </si>
  <si>
    <t xml:space="preserve">白云 尘推 90cm </t>
  </si>
  <si>
    <t>拖把</t>
  </si>
  <si>
    <t xml:space="preserve">国产 白拖把 </t>
  </si>
  <si>
    <t>扫把</t>
  </si>
  <si>
    <t xml:space="preserve">国产 塑料扫把 </t>
  </si>
  <si>
    <t>簸箕</t>
  </si>
  <si>
    <t xml:space="preserve">国产 带柄簸箕 80*26cm </t>
  </si>
  <si>
    <t>垃圾桶</t>
  </si>
  <si>
    <t xml:space="preserve">晨光 M＆G 圆形镂空废纸篓 ALJ99410 10L (蓝色) </t>
  </si>
  <si>
    <t>小垃圾袋</t>
  </si>
  <si>
    <t xml:space="preserve">科力普 COLIPU 加厚型垃圾袋 断点式 50cm*60cm 1s (黑色) 30只/卷 </t>
  </si>
  <si>
    <t>大垃圾袋</t>
  </si>
  <si>
    <t>科力普 COLIPU 加厚型垃圾袋 平口式 90cm*100cm 2s (黑色) 10只/包</t>
  </si>
  <si>
    <t>有线键盘</t>
  </si>
  <si>
    <t>罗技 Logitech 有线键盘 K120 (黑色)</t>
  </si>
  <si>
    <t>无线鼠标</t>
  </si>
  <si>
    <t>罗技 Logitech 无线鼠标 M280 (黑色)</t>
  </si>
  <si>
    <t>有线鼠标</t>
  </si>
  <si>
    <t>罗技 Logitech 有线鼠标 M100R (黑色) USB</t>
  </si>
  <si>
    <t>鼠标垫</t>
  </si>
  <si>
    <t>国产 维杜卡 (VEEDOOCA)鼠标垫 薄型耐用 18*22cm</t>
  </si>
  <si>
    <t>卷纸</t>
  </si>
  <si>
    <t xml:space="preserve">金佰利 Kimberly-Clark 舒洁卷筒卫生纸三层 2216 210段/卷10卷/提 </t>
  </si>
  <si>
    <t>提</t>
  </si>
  <si>
    <t>抽纸</t>
  </si>
  <si>
    <t xml:space="preserve">清风 Breeze 原木纯品盒装面巾纸 B339A18 双层 180抽/盒 3盒/提 </t>
  </si>
  <si>
    <t>合计（大写）</t>
  </si>
  <si>
    <t>（小写）</t>
  </si>
</sst>
</file>

<file path=xl/styles.xml><?xml version="1.0" encoding="utf-8"?>
<styleSheet xmlns="http://schemas.openxmlformats.org/spreadsheetml/2006/main">
  <numFmts count="6">
    <numFmt numFmtId="176" formatCode="\¥#,##0.00;[Red]\¥\-#,##0.00"/>
    <numFmt numFmtId="177" formatCode="&quot;￥&quot;#,##0.00_);[Red]\(&quot;￥&quot;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B3" sqref="B3:C5"/>
    </sheetView>
  </sheetViews>
  <sheetFormatPr defaultColWidth="9" defaultRowHeight="16.8"/>
  <cols>
    <col min="1" max="1" width="9" style="3"/>
    <col min="2" max="2" width="18.125" style="3" customWidth="1"/>
    <col min="3" max="3" width="45.375" style="3" customWidth="1"/>
    <col min="4" max="4" width="19.25" style="3" customWidth="1"/>
    <col min="5" max="7" width="9" style="3"/>
    <col min="8" max="8" width="13.875" style="3" customWidth="1"/>
    <col min="9" max="9" width="15.625" style="3" customWidth="1"/>
    <col min="10" max="16384" width="9" style="3"/>
  </cols>
  <sheetData>
    <row r="1" s="1" customFormat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2" customHeight="1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108" customHeight="1" spans="1:9">
      <c r="A3" s="7">
        <v>1</v>
      </c>
      <c r="B3" s="8" t="s">
        <v>10</v>
      </c>
      <c r="C3" s="9" t="s">
        <v>11</v>
      </c>
      <c r="D3" s="10" t="str">
        <f>_xlfn.DISPIMG("ID_004F2EC55DB449ED922E80D2B1AD03AE",1)</f>
        <v>=DISPIMG("ID_004F2EC55DB449ED922E80D2B1AD03AE",1)</v>
      </c>
      <c r="E3" s="10" t="s">
        <v>12</v>
      </c>
      <c r="F3" s="15">
        <v>900</v>
      </c>
      <c r="G3" s="16"/>
      <c r="H3" s="17"/>
      <c r="I3" s="17"/>
    </row>
    <row r="4" s="3" customFormat="1" ht="108" customHeight="1" spans="1:9">
      <c r="A4" s="7">
        <v>2</v>
      </c>
      <c r="B4" s="8" t="s">
        <v>13</v>
      </c>
      <c r="C4" s="9" t="s">
        <v>14</v>
      </c>
      <c r="D4" s="8" t="str">
        <f>_xlfn.DISPIMG("ID_737F920275B24DDD9734818F05A4DD99",1)</f>
        <v>=DISPIMG("ID_737F920275B24DDD9734818F05A4DD99",1)</v>
      </c>
      <c r="E4" s="15" t="s">
        <v>15</v>
      </c>
      <c r="F4" s="15">
        <v>4000</v>
      </c>
      <c r="G4" s="16"/>
      <c r="H4" s="17"/>
      <c r="I4" s="17"/>
    </row>
    <row r="5" s="3" customFormat="1" ht="108" customHeight="1" spans="1:9">
      <c r="A5" s="7">
        <v>3</v>
      </c>
      <c r="B5" s="8" t="s">
        <v>16</v>
      </c>
      <c r="C5" s="9" t="s">
        <v>17</v>
      </c>
      <c r="D5" s="8" t="str">
        <f>_xlfn.DISPIMG("ID_F74285DBC0044E49895CA133CDC5B283",1)</f>
        <v>=DISPIMG("ID_F74285DBC0044E49895CA133CDC5B283",1)</v>
      </c>
      <c r="E5" s="15" t="s">
        <v>18</v>
      </c>
      <c r="F5" s="15">
        <v>1000</v>
      </c>
      <c r="G5" s="16"/>
      <c r="H5" s="17"/>
      <c r="I5" s="17"/>
    </row>
    <row r="6" s="3" customFormat="1" ht="108" customHeight="1" spans="1:9">
      <c r="A6" s="7">
        <v>4</v>
      </c>
      <c r="B6" s="8" t="s">
        <v>19</v>
      </c>
      <c r="C6" s="9" t="s">
        <v>20</v>
      </c>
      <c r="D6" s="8" t="str">
        <f>_xlfn.DISPIMG("ID_E235CFEE8E554A589D7B473556EC308F",1)</f>
        <v>=DISPIMG("ID_E235CFEE8E554A589D7B473556EC308F",1)</v>
      </c>
      <c r="E6" s="15" t="s">
        <v>18</v>
      </c>
      <c r="F6" s="15">
        <v>1000</v>
      </c>
      <c r="G6" s="16"/>
      <c r="H6" s="17"/>
      <c r="I6" s="17"/>
    </row>
    <row r="7" s="3" customFormat="1" ht="108" customHeight="1" spans="1:9">
      <c r="A7" s="7">
        <v>5</v>
      </c>
      <c r="B7" s="8" t="s">
        <v>21</v>
      </c>
      <c r="C7" s="9" t="s">
        <v>22</v>
      </c>
      <c r="D7" s="8" t="str">
        <f>_xlfn.DISPIMG("ID_A587B3780B02491C950FD856E0FE0F61",1)</f>
        <v>=DISPIMG("ID_A587B3780B02491C950FD856E0FE0F61",1)</v>
      </c>
      <c r="E7" s="15" t="s">
        <v>23</v>
      </c>
      <c r="F7" s="15">
        <v>700</v>
      </c>
      <c r="G7" s="16"/>
      <c r="H7" s="17"/>
      <c r="I7" s="17"/>
    </row>
    <row r="8" s="3" customFormat="1" ht="108" customHeight="1" spans="1:9">
      <c r="A8" s="7">
        <v>6</v>
      </c>
      <c r="B8" s="8" t="s">
        <v>24</v>
      </c>
      <c r="C8" s="9" t="s">
        <v>25</v>
      </c>
      <c r="D8" s="8" t="str">
        <f>_xlfn.DISPIMG("ID_A7818DC6B10D427EBE0254BEF9DB0C5D",1)</f>
        <v>=DISPIMG("ID_A7818DC6B10D427EBE0254BEF9DB0C5D",1)</v>
      </c>
      <c r="E8" s="15" t="s">
        <v>23</v>
      </c>
      <c r="F8" s="15">
        <v>700</v>
      </c>
      <c r="G8" s="16"/>
      <c r="H8" s="17"/>
      <c r="I8" s="17"/>
    </row>
    <row r="9" s="3" customFormat="1" ht="108" customHeight="1" spans="1:9">
      <c r="A9" s="7">
        <v>7</v>
      </c>
      <c r="B9" s="8" t="s">
        <v>26</v>
      </c>
      <c r="C9" s="9" t="s">
        <v>27</v>
      </c>
      <c r="D9" s="8" t="str">
        <f>_xlfn.DISPIMG("ID_0CBFB313012B47E5BD71147290E25BF5",1)</f>
        <v>=DISPIMG("ID_0CBFB313012B47E5BD71147290E25BF5",1)</v>
      </c>
      <c r="E9" s="15" t="s">
        <v>28</v>
      </c>
      <c r="F9" s="15">
        <v>2000</v>
      </c>
      <c r="G9" s="16"/>
      <c r="H9" s="17"/>
      <c r="I9" s="17"/>
    </row>
    <row r="10" s="3" customFormat="1" ht="108" customHeight="1" spans="1:9">
      <c r="A10" s="7">
        <v>8</v>
      </c>
      <c r="B10" s="8" t="s">
        <v>29</v>
      </c>
      <c r="C10" s="9" t="s">
        <v>30</v>
      </c>
      <c r="D10" s="8" t="str">
        <f>_xlfn.DISPIMG("ID_D4B352524BD944B69C4FE565F4328A82",1)</f>
        <v>=DISPIMG("ID_D4B352524BD944B69C4FE565F4328A82",1)</v>
      </c>
      <c r="E10" s="15" t="s">
        <v>28</v>
      </c>
      <c r="F10" s="15">
        <v>2000</v>
      </c>
      <c r="G10" s="16"/>
      <c r="H10" s="17"/>
      <c r="I10" s="17"/>
    </row>
    <row r="11" s="3" customFormat="1" ht="108" customHeight="1" spans="1:9">
      <c r="A11" s="7">
        <v>9</v>
      </c>
      <c r="B11" s="11" t="s">
        <v>31</v>
      </c>
      <c r="C11" s="9" t="s">
        <v>32</v>
      </c>
      <c r="D11" s="8" t="str">
        <f>_xlfn.DISPIMG("ID_BC2AE71DA4BF4362BB439AC0DB5F8530",1)</f>
        <v>=DISPIMG("ID_BC2AE71DA4BF4362BB439AC0DB5F8530",1)</v>
      </c>
      <c r="E11" s="15" t="s">
        <v>28</v>
      </c>
      <c r="F11" s="15">
        <v>1000</v>
      </c>
      <c r="G11" s="16"/>
      <c r="H11" s="17"/>
      <c r="I11" s="17"/>
    </row>
    <row r="12" s="3" customFormat="1" ht="108" customHeight="1" spans="1:9">
      <c r="A12" s="7">
        <v>10</v>
      </c>
      <c r="B12" s="11" t="s">
        <v>33</v>
      </c>
      <c r="C12" s="9" t="s">
        <v>34</v>
      </c>
      <c r="D12" s="8" t="str">
        <f>_xlfn.DISPIMG("ID_516AA06147844F339DE5AE8BA0E0B3AE",1)</f>
        <v>=DISPIMG("ID_516AA06147844F339DE5AE8BA0E0B3AE",1)</v>
      </c>
      <c r="E12" s="15" t="s">
        <v>35</v>
      </c>
      <c r="F12" s="15">
        <v>1000</v>
      </c>
      <c r="G12" s="16"/>
      <c r="H12" s="17"/>
      <c r="I12" s="17"/>
    </row>
    <row r="13" s="3" customFormat="1" ht="108" customHeight="1" spans="1:9">
      <c r="A13" s="7">
        <v>11</v>
      </c>
      <c r="B13" s="11" t="s">
        <v>36</v>
      </c>
      <c r="C13" s="9" t="s">
        <v>37</v>
      </c>
      <c r="D13" s="8" t="str">
        <f>_xlfn.DISPIMG("ID_A0B913D2CE62470FAA4A8B45C8CCCA54",1)</f>
        <v>=DISPIMG("ID_A0B913D2CE62470FAA4A8B45C8CCCA54",1)</v>
      </c>
      <c r="E13" s="15" t="s">
        <v>35</v>
      </c>
      <c r="F13" s="15">
        <v>1000</v>
      </c>
      <c r="G13" s="16"/>
      <c r="H13" s="17"/>
      <c r="I13" s="17"/>
    </row>
    <row r="14" s="3" customFormat="1" ht="108" customHeight="1" spans="1:9">
      <c r="A14" s="7">
        <v>12</v>
      </c>
      <c r="B14" s="8" t="s">
        <v>38</v>
      </c>
      <c r="C14" s="9" t="s">
        <v>39</v>
      </c>
      <c r="D14" s="8" t="str">
        <f>_xlfn.DISPIMG("ID_E2068692A7F24139B7FD75933D3F2E6E",1)</f>
        <v>=DISPIMG("ID_E2068692A7F24139B7FD75933D3F2E6E",1)</v>
      </c>
      <c r="E14" s="15" t="s">
        <v>40</v>
      </c>
      <c r="F14" s="15">
        <v>2000</v>
      </c>
      <c r="G14" s="16"/>
      <c r="H14" s="17"/>
      <c r="I14" s="17"/>
    </row>
    <row r="15" s="3" customFormat="1" ht="108" customHeight="1" spans="1:9">
      <c r="A15" s="7">
        <v>13</v>
      </c>
      <c r="B15" s="8" t="s">
        <v>41</v>
      </c>
      <c r="C15" s="9" t="s">
        <v>42</v>
      </c>
      <c r="D15" s="8" t="str">
        <f>_xlfn.DISPIMG("ID_6F6ECDC6A10C419FAA64A4D039BD2DA9",1)</f>
        <v>=DISPIMG("ID_6F6ECDC6A10C419FAA64A4D039BD2DA9",1)</v>
      </c>
      <c r="E15" s="15" t="s">
        <v>43</v>
      </c>
      <c r="F15" s="15">
        <v>1000</v>
      </c>
      <c r="G15" s="16"/>
      <c r="H15" s="17"/>
      <c r="I15" s="17"/>
    </row>
    <row r="16" s="3" customFormat="1" ht="108" customHeight="1" spans="1:9">
      <c r="A16" s="7">
        <v>14</v>
      </c>
      <c r="B16" s="8" t="s">
        <v>44</v>
      </c>
      <c r="C16" s="9" t="s">
        <v>45</v>
      </c>
      <c r="D16" s="8" t="str">
        <f>_xlfn.DISPIMG("ID_1515526AEAA1474ABB29B9513EEE1AB6",1)</f>
        <v>=DISPIMG("ID_1515526AEAA1474ABB29B9513EEE1AB6",1)</v>
      </c>
      <c r="E16" s="15" t="s">
        <v>46</v>
      </c>
      <c r="F16" s="15">
        <v>1000</v>
      </c>
      <c r="G16" s="16"/>
      <c r="H16" s="17"/>
      <c r="I16" s="17"/>
    </row>
    <row r="17" s="3" customFormat="1" ht="108" customHeight="1" spans="1:9">
      <c r="A17" s="7">
        <v>15</v>
      </c>
      <c r="B17" s="8" t="s">
        <v>47</v>
      </c>
      <c r="C17" s="9" t="s">
        <v>48</v>
      </c>
      <c r="D17" s="8" t="str">
        <f>_xlfn.DISPIMG("ID_E1C3D4DCCD134A93BD4278615B85AFE1",1)</f>
        <v>=DISPIMG("ID_E1C3D4DCCD134A93BD4278615B85AFE1",1)</v>
      </c>
      <c r="E17" s="15" t="s">
        <v>49</v>
      </c>
      <c r="F17" s="15">
        <v>500</v>
      </c>
      <c r="G17" s="16"/>
      <c r="H17" s="17"/>
      <c r="I17" s="17"/>
    </row>
    <row r="18" s="3" customFormat="1" ht="108" customHeight="1" spans="1:9">
      <c r="A18" s="7">
        <v>16</v>
      </c>
      <c r="B18" s="8" t="s">
        <v>50</v>
      </c>
      <c r="C18" s="9" t="s">
        <v>51</v>
      </c>
      <c r="D18" s="8" t="str">
        <f>_xlfn.DISPIMG("ID_8046C8A059E149DE960D6B8CA067B936",1)</f>
        <v>=DISPIMG("ID_8046C8A059E149DE960D6B8CA067B936",1)</v>
      </c>
      <c r="E18" s="15" t="s">
        <v>18</v>
      </c>
      <c r="F18" s="15">
        <v>200</v>
      </c>
      <c r="G18" s="16"/>
      <c r="H18" s="17"/>
      <c r="I18" s="17"/>
    </row>
    <row r="19" s="3" customFormat="1" ht="108" customHeight="1" spans="1:9">
      <c r="A19" s="7">
        <v>17</v>
      </c>
      <c r="B19" s="8" t="s">
        <v>52</v>
      </c>
      <c r="C19" s="9" t="s">
        <v>53</v>
      </c>
      <c r="D19" s="8" t="str">
        <f>_xlfn.DISPIMG("ID_20D596DF126C40AE9036056B2A0201E2",1)</f>
        <v>=DISPIMG("ID_20D596DF126C40AE9036056B2A0201E2",1)</v>
      </c>
      <c r="E19" s="15" t="s">
        <v>23</v>
      </c>
      <c r="F19" s="15">
        <v>200</v>
      </c>
      <c r="G19" s="16"/>
      <c r="H19" s="17"/>
      <c r="I19" s="17"/>
    </row>
    <row r="20" s="3" customFormat="1" ht="108" customHeight="1" spans="1:9">
      <c r="A20" s="7">
        <v>18</v>
      </c>
      <c r="B20" s="8" t="s">
        <v>54</v>
      </c>
      <c r="C20" s="9" t="s">
        <v>55</v>
      </c>
      <c r="D20" s="8" t="str">
        <f>_xlfn.DISPIMG("ID_97B5CFF84C0646B99145214D63D96CEB",1)</f>
        <v>=DISPIMG("ID_97B5CFF84C0646B99145214D63D96CEB",1)</v>
      </c>
      <c r="E20" s="15" t="s">
        <v>23</v>
      </c>
      <c r="F20" s="15">
        <v>500</v>
      </c>
      <c r="G20" s="16"/>
      <c r="H20" s="17"/>
      <c r="I20" s="17"/>
    </row>
    <row r="21" s="3" customFormat="1" ht="108" customHeight="1" spans="1:9">
      <c r="A21" s="7">
        <v>19</v>
      </c>
      <c r="B21" s="8" t="s">
        <v>56</v>
      </c>
      <c r="C21" s="9" t="s">
        <v>57</v>
      </c>
      <c r="D21" s="8" t="str">
        <f>_xlfn.DISPIMG("ID_1FAC9E274A554DCC9DB534246F4A77AB",1)</f>
        <v>=DISPIMG("ID_1FAC9E274A554DCC9DB534246F4A77AB",1)</v>
      </c>
      <c r="E21" s="15" t="s">
        <v>49</v>
      </c>
      <c r="F21" s="15">
        <v>1000</v>
      </c>
      <c r="G21" s="16"/>
      <c r="H21" s="17"/>
      <c r="I21" s="17"/>
    </row>
    <row r="22" s="3" customFormat="1" ht="108" customHeight="1" spans="1:9">
      <c r="A22" s="7">
        <v>20</v>
      </c>
      <c r="B22" s="8" t="s">
        <v>58</v>
      </c>
      <c r="C22" s="9" t="s">
        <v>59</v>
      </c>
      <c r="D22" s="8" t="str">
        <f>_xlfn.DISPIMG("ID_0D5C51A472F143F98330DCE059C3EB89",1)</f>
        <v>=DISPIMG("ID_0D5C51A472F143F98330DCE059C3EB89",1)</v>
      </c>
      <c r="E22" s="15" t="s">
        <v>60</v>
      </c>
      <c r="F22" s="15">
        <v>500</v>
      </c>
      <c r="G22" s="16"/>
      <c r="H22" s="17"/>
      <c r="I22" s="17"/>
    </row>
    <row r="23" s="3" customFormat="1" ht="108" customHeight="1" spans="1:9">
      <c r="A23" s="7">
        <v>21</v>
      </c>
      <c r="B23" s="8" t="s">
        <v>61</v>
      </c>
      <c r="C23" s="9" t="s">
        <v>62</v>
      </c>
      <c r="D23" s="8" t="str">
        <f>_xlfn.DISPIMG("ID_BB0AFF62F3CA44F09E0F2FE964878102",1)</f>
        <v>=DISPIMG("ID_BB0AFF62F3CA44F09E0F2FE964878102",1)</v>
      </c>
      <c r="E23" s="15" t="s">
        <v>23</v>
      </c>
      <c r="F23" s="15">
        <v>500</v>
      </c>
      <c r="G23" s="16"/>
      <c r="H23" s="17"/>
      <c r="I23" s="17"/>
    </row>
    <row r="24" s="3" customFormat="1" ht="108" customHeight="1" spans="1:9">
      <c r="A24" s="7">
        <v>22</v>
      </c>
      <c r="B24" s="8" t="s">
        <v>63</v>
      </c>
      <c r="C24" s="9" t="s">
        <v>64</v>
      </c>
      <c r="D24" s="8" t="str">
        <f>_xlfn.DISPIMG("ID_943E4F006BFC4052936BB4E362DEA946",1)</f>
        <v>=DISPIMG("ID_943E4F006BFC4052936BB4E362DEA946",1)</v>
      </c>
      <c r="E24" s="15" t="s">
        <v>65</v>
      </c>
      <c r="F24" s="15">
        <v>1000</v>
      </c>
      <c r="G24" s="16"/>
      <c r="H24" s="17"/>
      <c r="I24" s="17"/>
    </row>
    <row r="25" s="3" customFormat="1" ht="108" customHeight="1" spans="1:9">
      <c r="A25" s="7">
        <v>23</v>
      </c>
      <c r="B25" s="8" t="s">
        <v>66</v>
      </c>
      <c r="C25" s="9" t="s">
        <v>67</v>
      </c>
      <c r="D25" s="8" t="str">
        <f>_xlfn.DISPIMG("ID_ACD40DAC560A47FAAC440839C466375C",1)</f>
        <v>=DISPIMG("ID_ACD40DAC560A47FAAC440839C466375C",1)</v>
      </c>
      <c r="E25" s="15" t="s">
        <v>23</v>
      </c>
      <c r="F25" s="15">
        <v>2000</v>
      </c>
      <c r="G25" s="16"/>
      <c r="H25" s="17"/>
      <c r="I25" s="17"/>
    </row>
    <row r="26" s="3" customFormat="1" ht="108" customHeight="1" spans="1:9">
      <c r="A26" s="7">
        <v>24</v>
      </c>
      <c r="B26" s="8" t="s">
        <v>68</v>
      </c>
      <c r="C26" s="9" t="s">
        <v>69</v>
      </c>
      <c r="D26" s="8" t="str">
        <f>_xlfn.DISPIMG("ID_DCEBD98068C7458691CB9F54E3FCB8E7",1)</f>
        <v>=DISPIMG("ID_DCEBD98068C7458691CB9F54E3FCB8E7",1)</v>
      </c>
      <c r="E26" s="15" t="s">
        <v>70</v>
      </c>
      <c r="F26" s="15">
        <v>200</v>
      </c>
      <c r="G26" s="16"/>
      <c r="H26" s="17"/>
      <c r="I26" s="17"/>
    </row>
    <row r="27" s="3" customFormat="1" ht="108" customHeight="1" spans="1:9">
      <c r="A27" s="7">
        <v>25</v>
      </c>
      <c r="B27" s="8" t="s">
        <v>71</v>
      </c>
      <c r="C27" s="9" t="s">
        <v>72</v>
      </c>
      <c r="D27" s="8" t="str">
        <f>_xlfn.DISPIMG("ID_787222E73F664A45936FE662390F777A",1)</f>
        <v>=DISPIMG("ID_787222E73F664A45936FE662390F777A",1)</v>
      </c>
      <c r="E27" s="15" t="s">
        <v>70</v>
      </c>
      <c r="F27" s="15">
        <v>200</v>
      </c>
      <c r="G27" s="16"/>
      <c r="H27" s="17"/>
      <c r="I27" s="17"/>
    </row>
    <row r="28" s="3" customFormat="1" ht="108" customHeight="1" spans="1:9">
      <c r="A28" s="7">
        <v>26</v>
      </c>
      <c r="B28" s="8" t="s">
        <v>73</v>
      </c>
      <c r="C28" s="9" t="s">
        <v>74</v>
      </c>
      <c r="D28" s="8" t="str">
        <f>_xlfn.DISPIMG("ID_18A1A7C7BC0C487CB79E705631E6A9E1",1)</f>
        <v>=DISPIMG("ID_18A1A7C7BC0C487CB79E705631E6A9E1",1)</v>
      </c>
      <c r="E28" s="15" t="s">
        <v>23</v>
      </c>
      <c r="F28" s="15">
        <v>1500</v>
      </c>
      <c r="G28" s="16"/>
      <c r="H28" s="17"/>
      <c r="I28" s="17"/>
    </row>
    <row r="29" s="3" customFormat="1" ht="108" customHeight="1" spans="1:9">
      <c r="A29" s="7">
        <v>27</v>
      </c>
      <c r="B29" s="11" t="s">
        <v>75</v>
      </c>
      <c r="C29" s="9" t="s">
        <v>76</v>
      </c>
      <c r="D29" s="8" t="str">
        <f>_xlfn.DISPIMG("ID_66529240126D401C89D3CFD551590663",1)</f>
        <v>=DISPIMG("ID_66529240126D401C89D3CFD551590663",1)</v>
      </c>
      <c r="E29" s="15" t="s">
        <v>49</v>
      </c>
      <c r="F29" s="15">
        <v>100</v>
      </c>
      <c r="G29" s="16"/>
      <c r="H29" s="17"/>
      <c r="I29" s="17"/>
    </row>
    <row r="30" s="3" customFormat="1" ht="108" customHeight="1" spans="1:9">
      <c r="A30" s="7">
        <v>28</v>
      </c>
      <c r="B30" s="8" t="s">
        <v>77</v>
      </c>
      <c r="C30" s="9" t="s">
        <v>78</v>
      </c>
      <c r="D30" s="12" t="str">
        <f>_xlfn.DISPIMG("ID_EA6289E516A94BAD9E32682AFFC65765",1)</f>
        <v>=DISPIMG("ID_EA6289E516A94BAD9E32682AFFC65765",1)</v>
      </c>
      <c r="E30" s="8" t="s">
        <v>15</v>
      </c>
      <c r="F30" s="8">
        <v>2000</v>
      </c>
      <c r="G30" s="16"/>
      <c r="H30" s="17"/>
      <c r="I30" s="17"/>
    </row>
    <row r="31" s="3" customFormat="1" ht="108" customHeight="1" spans="1:9">
      <c r="A31" s="7">
        <v>29</v>
      </c>
      <c r="B31" s="8" t="s">
        <v>79</v>
      </c>
      <c r="C31" s="9" t="s">
        <v>80</v>
      </c>
      <c r="D31" s="8" t="str">
        <f>_xlfn.DISPIMG("ID_C193355C496F4C72A163BA9DF88A6AEA",1)</f>
        <v>=DISPIMG("ID_C193355C496F4C72A163BA9DF88A6AEA",1)</v>
      </c>
      <c r="E31" s="15" t="s">
        <v>15</v>
      </c>
      <c r="F31" s="15">
        <v>2000</v>
      </c>
      <c r="G31" s="16"/>
      <c r="H31" s="17"/>
      <c r="I31" s="17"/>
    </row>
    <row r="32" s="3" customFormat="1" ht="108" customHeight="1" spans="1:9">
      <c r="A32" s="7">
        <v>30</v>
      </c>
      <c r="B32" s="8" t="s">
        <v>81</v>
      </c>
      <c r="C32" s="9" t="s">
        <v>82</v>
      </c>
      <c r="D32" s="13" t="str">
        <f>_xlfn.DISPIMG("ID_87847E7257D94F4E8E8145CA5081FF9A",1)</f>
        <v>=DISPIMG("ID_87847E7257D94F4E8E8145CA5081FF9A",1)</v>
      </c>
      <c r="E32" s="8" t="s">
        <v>15</v>
      </c>
      <c r="F32" s="8">
        <v>500</v>
      </c>
      <c r="G32" s="16"/>
      <c r="H32" s="17"/>
      <c r="I32" s="17"/>
    </row>
    <row r="33" s="3" customFormat="1" ht="108" customHeight="1" spans="1:9">
      <c r="A33" s="7">
        <v>31</v>
      </c>
      <c r="B33" s="8" t="s">
        <v>83</v>
      </c>
      <c r="C33" s="9" t="s">
        <v>84</v>
      </c>
      <c r="D33" s="8" t="str">
        <f>_xlfn.DISPIMG("ID_46414C1B057B47BEB6BB5810D257103A",1)</f>
        <v>=DISPIMG("ID_46414C1B057B47BEB6BB5810D257103A",1)</v>
      </c>
      <c r="E33" s="15" t="s">
        <v>40</v>
      </c>
      <c r="F33" s="15">
        <v>9600</v>
      </c>
      <c r="G33" s="16"/>
      <c r="H33" s="17"/>
      <c r="I33" s="17"/>
    </row>
    <row r="34" s="3" customFormat="1" ht="108" customHeight="1" spans="1:9">
      <c r="A34" s="7">
        <v>32</v>
      </c>
      <c r="B34" s="8" t="s">
        <v>85</v>
      </c>
      <c r="C34" s="9" t="s">
        <v>86</v>
      </c>
      <c r="D34" s="8" t="str">
        <f>_xlfn.DISPIMG("ID_ED6A0DC5E73F48638162019C1E65136F",1)</f>
        <v>=DISPIMG("ID_ED6A0DC5E73F48638162019C1E65136F",1)</v>
      </c>
      <c r="E34" s="15" t="s">
        <v>40</v>
      </c>
      <c r="F34" s="15">
        <v>10000</v>
      </c>
      <c r="G34" s="16"/>
      <c r="H34" s="17"/>
      <c r="I34" s="17"/>
    </row>
    <row r="35" s="3" customFormat="1" ht="108" customHeight="1" spans="1:9">
      <c r="A35" s="7">
        <v>33</v>
      </c>
      <c r="B35" s="8" t="s">
        <v>87</v>
      </c>
      <c r="C35" s="9" t="s">
        <v>88</v>
      </c>
      <c r="D35" s="8" t="str">
        <f>_xlfn.DISPIMG("ID_DC495A9667CF41EDB395E4ADD6BED556",1)</f>
        <v>=DISPIMG("ID_DC495A9667CF41EDB395E4ADD6BED556",1)</v>
      </c>
      <c r="E35" s="15" t="s">
        <v>40</v>
      </c>
      <c r="F35" s="15">
        <v>10000</v>
      </c>
      <c r="G35" s="16"/>
      <c r="H35" s="17"/>
      <c r="I35" s="17"/>
    </row>
    <row r="36" s="3" customFormat="1" ht="108" customHeight="1" spans="1:9">
      <c r="A36" s="7">
        <v>34</v>
      </c>
      <c r="B36" s="14" t="s">
        <v>89</v>
      </c>
      <c r="C36" s="9" t="s">
        <v>90</v>
      </c>
      <c r="D36" s="8" t="str">
        <f>_xlfn.DISPIMG("ID_D65788115D9342879B0EB6A5106C3126",1)</f>
        <v>=DISPIMG("ID_D65788115D9342879B0EB6A5106C3126",1)</v>
      </c>
      <c r="E36" s="15" t="s">
        <v>40</v>
      </c>
      <c r="F36" s="15">
        <v>1000</v>
      </c>
      <c r="G36" s="16"/>
      <c r="H36" s="17"/>
      <c r="I36" s="17"/>
    </row>
    <row r="37" s="3" customFormat="1" ht="108" customHeight="1" spans="1:9">
      <c r="A37" s="7">
        <v>35</v>
      </c>
      <c r="B37" s="8" t="s">
        <v>91</v>
      </c>
      <c r="C37" s="9" t="s">
        <v>92</v>
      </c>
      <c r="D37" s="8" t="str">
        <f>_xlfn.DISPIMG("ID_C516D5C0361A4216937FD5A44F4474E0",1)</f>
        <v>=DISPIMG("ID_C516D5C0361A4216937FD5A44F4474E0",1)</v>
      </c>
      <c r="E37" s="15" t="s">
        <v>40</v>
      </c>
      <c r="F37" s="15">
        <v>1000</v>
      </c>
      <c r="G37" s="16"/>
      <c r="H37" s="17"/>
      <c r="I37" s="17"/>
    </row>
    <row r="38" s="3" customFormat="1" ht="108" customHeight="1" spans="1:9">
      <c r="A38" s="7">
        <v>36</v>
      </c>
      <c r="B38" s="11" t="s">
        <v>93</v>
      </c>
      <c r="C38" s="9" t="s">
        <v>94</v>
      </c>
      <c r="D38" s="8" t="str">
        <f>_xlfn.DISPIMG("ID_B908F3A51BEF444597BFBA44E04E7C3B",1)</f>
        <v>=DISPIMG("ID_B908F3A51BEF444597BFBA44E04E7C3B",1)</v>
      </c>
      <c r="E38" s="15" t="s">
        <v>40</v>
      </c>
      <c r="F38" s="15">
        <v>1000</v>
      </c>
      <c r="G38" s="16"/>
      <c r="H38" s="17"/>
      <c r="I38" s="17"/>
    </row>
    <row r="39" s="3" customFormat="1" ht="108" customHeight="1" spans="1:9">
      <c r="A39" s="7">
        <v>37</v>
      </c>
      <c r="B39" s="8" t="s">
        <v>95</v>
      </c>
      <c r="C39" s="9" t="s">
        <v>96</v>
      </c>
      <c r="D39" s="8" t="str">
        <f>_xlfn.DISPIMG("ID_C57C38DA9884425B937DDF56C5C2F65D",1)</f>
        <v>=DISPIMG("ID_C57C38DA9884425B937DDF56C5C2F65D",1)</v>
      </c>
      <c r="E39" s="15" t="s">
        <v>40</v>
      </c>
      <c r="F39" s="15">
        <v>1000</v>
      </c>
      <c r="G39" s="16"/>
      <c r="H39" s="17"/>
      <c r="I39" s="17"/>
    </row>
    <row r="40" s="3" customFormat="1" ht="108" customHeight="1" spans="1:9">
      <c r="A40" s="7">
        <v>38</v>
      </c>
      <c r="B40" s="8" t="s">
        <v>97</v>
      </c>
      <c r="C40" s="9" t="s">
        <v>98</v>
      </c>
      <c r="D40" s="8" t="str">
        <f>_xlfn.DISPIMG("ID_B0DFDB9B221D4B4CA826BDF7CCC6112C",1)</f>
        <v>=DISPIMG("ID_B0DFDB9B221D4B4CA826BDF7CCC6112C",1)</v>
      </c>
      <c r="E40" s="15" t="s">
        <v>40</v>
      </c>
      <c r="F40" s="15">
        <v>200</v>
      </c>
      <c r="G40" s="16"/>
      <c r="H40" s="17"/>
      <c r="I40" s="17"/>
    </row>
    <row r="41" s="3" customFormat="1" ht="108" customHeight="1" spans="1:9">
      <c r="A41" s="7">
        <v>39</v>
      </c>
      <c r="B41" s="8" t="s">
        <v>99</v>
      </c>
      <c r="C41" s="9" t="s">
        <v>100</v>
      </c>
      <c r="D41" s="8" t="str">
        <f>_xlfn.DISPIMG("ID_F7A0B6FF6FF645A081E8104F4ADBBFE3",1)</f>
        <v>=DISPIMG("ID_F7A0B6FF6FF645A081E8104F4ADBBFE3",1)</v>
      </c>
      <c r="E41" s="15" t="s">
        <v>40</v>
      </c>
      <c r="F41" s="15">
        <v>200</v>
      </c>
      <c r="G41" s="16"/>
      <c r="H41" s="17"/>
      <c r="I41" s="17"/>
    </row>
    <row r="42" s="3" customFormat="1" ht="108" customHeight="1" spans="1:9">
      <c r="A42" s="7">
        <v>40</v>
      </c>
      <c r="B42" s="8" t="s">
        <v>101</v>
      </c>
      <c r="C42" s="9" t="s">
        <v>102</v>
      </c>
      <c r="D42" s="8" t="str">
        <f>_xlfn.DISPIMG("ID_08D1C6A67BA14CC4857E085344987C1B",1)</f>
        <v>=DISPIMG("ID_08D1C6A67BA14CC4857E085344987C1B",1)</v>
      </c>
      <c r="E42" s="15" t="s">
        <v>40</v>
      </c>
      <c r="F42" s="15">
        <v>200</v>
      </c>
      <c r="G42" s="16"/>
      <c r="H42" s="17"/>
      <c r="I42" s="17"/>
    </row>
    <row r="43" s="3" customFormat="1" ht="108" customHeight="1" spans="1:9">
      <c r="A43" s="7">
        <v>41</v>
      </c>
      <c r="B43" s="8" t="s">
        <v>103</v>
      </c>
      <c r="C43" s="9" t="s">
        <v>104</v>
      </c>
      <c r="D43" s="8" t="str">
        <f>_xlfn.DISPIMG("ID_88B320F77D02488193E52AD6B66F65FC",1)</f>
        <v>=DISPIMG("ID_88B320F77D02488193E52AD6B66F65FC",1)</v>
      </c>
      <c r="E43" s="15" t="s">
        <v>40</v>
      </c>
      <c r="F43" s="15">
        <v>200</v>
      </c>
      <c r="G43" s="16"/>
      <c r="H43" s="17"/>
      <c r="I43" s="17"/>
    </row>
    <row r="44" s="3" customFormat="1" ht="108" customHeight="1" spans="1:9">
      <c r="A44" s="7">
        <v>42</v>
      </c>
      <c r="B44" s="8" t="s">
        <v>105</v>
      </c>
      <c r="C44" s="9" t="s">
        <v>106</v>
      </c>
      <c r="D44" s="8" t="str">
        <f>_xlfn.DISPIMG("ID_C632C4245D82411C94B90D6288BBB41A",1)</f>
        <v>=DISPIMG("ID_C632C4245D82411C94B90D6288BBB41A",1)</v>
      </c>
      <c r="E44" s="15" t="s">
        <v>40</v>
      </c>
      <c r="F44" s="15">
        <v>4000</v>
      </c>
      <c r="G44" s="16"/>
      <c r="H44" s="17"/>
      <c r="I44" s="17"/>
    </row>
    <row r="45" s="3" customFormat="1" ht="108" customHeight="1" spans="1:9">
      <c r="A45" s="7">
        <v>43</v>
      </c>
      <c r="B45" s="8" t="s">
        <v>107</v>
      </c>
      <c r="C45" s="9" t="s">
        <v>108</v>
      </c>
      <c r="D45" s="8" t="str">
        <f>_xlfn.DISPIMG("ID_4228E4B4BE7946A78D4136B515A84453",1)</f>
        <v>=DISPIMG("ID_4228E4B4BE7946A78D4136B515A84453",1)</v>
      </c>
      <c r="E45" s="15" t="s">
        <v>60</v>
      </c>
      <c r="F45" s="15">
        <v>2000</v>
      </c>
      <c r="G45" s="16"/>
      <c r="H45" s="17"/>
      <c r="I45" s="17"/>
    </row>
    <row r="46" s="3" customFormat="1" ht="108" customHeight="1" spans="1:9">
      <c r="A46" s="7">
        <v>44</v>
      </c>
      <c r="B46" s="8" t="s">
        <v>109</v>
      </c>
      <c r="C46" s="9" t="s">
        <v>110</v>
      </c>
      <c r="D46" s="8" t="str">
        <f>_xlfn.DISPIMG("ID_20F75A7B01734ED09A691C21A78889AB",1)</f>
        <v>=DISPIMG("ID_20F75A7B01734ED09A691C21A78889AB",1)</v>
      </c>
      <c r="E46" s="15" t="s">
        <v>23</v>
      </c>
      <c r="F46" s="15">
        <v>500</v>
      </c>
      <c r="G46" s="16"/>
      <c r="H46" s="17"/>
      <c r="I46" s="17"/>
    </row>
    <row r="47" s="3" customFormat="1" ht="108" customHeight="1" spans="1:9">
      <c r="A47" s="7">
        <v>45</v>
      </c>
      <c r="B47" s="8" t="s">
        <v>111</v>
      </c>
      <c r="C47" s="9" t="s">
        <v>112</v>
      </c>
      <c r="D47" s="8" t="str">
        <f>_xlfn.DISPIMG("ID_6A22FD5A59714144A26238172E90C487",1)</f>
        <v>=DISPIMG("ID_6A22FD5A59714144A26238172E90C487",1)</v>
      </c>
      <c r="E47" s="15" t="s">
        <v>23</v>
      </c>
      <c r="F47" s="15">
        <v>500</v>
      </c>
      <c r="G47" s="16"/>
      <c r="H47" s="17"/>
      <c r="I47" s="17"/>
    </row>
    <row r="48" s="3" customFormat="1" ht="108" customHeight="1" spans="1:9">
      <c r="A48" s="7">
        <v>46</v>
      </c>
      <c r="B48" s="11" t="s">
        <v>113</v>
      </c>
      <c r="C48" s="9" t="s">
        <v>114</v>
      </c>
      <c r="D48" s="8" t="str">
        <f>_xlfn.DISPIMG("ID_F543717E8FF946E3A0A4C12FE2971623",1)</f>
        <v>=DISPIMG("ID_F543717E8FF946E3A0A4C12FE2971623",1)</v>
      </c>
      <c r="E48" s="15" t="s">
        <v>49</v>
      </c>
      <c r="F48" s="15">
        <v>800</v>
      </c>
      <c r="G48" s="16"/>
      <c r="H48" s="17"/>
      <c r="I48" s="17"/>
    </row>
    <row r="49" s="3" customFormat="1" ht="108" customHeight="1" spans="1:9">
      <c r="A49" s="7">
        <v>47</v>
      </c>
      <c r="B49" s="8" t="s">
        <v>115</v>
      </c>
      <c r="C49" s="9" t="s">
        <v>116</v>
      </c>
      <c r="D49" s="8" t="str">
        <f>_xlfn.DISPIMG("ID_2B071CEC8B4E434799B1BA4D5940CA21",1)</f>
        <v>=DISPIMG("ID_2B071CEC8B4E434799B1BA4D5940CA21",1)</v>
      </c>
      <c r="E49" s="15" t="s">
        <v>49</v>
      </c>
      <c r="F49" s="15">
        <v>800</v>
      </c>
      <c r="G49" s="16"/>
      <c r="H49" s="17"/>
      <c r="I49" s="17"/>
    </row>
    <row r="50" s="3" customFormat="1" ht="108" customHeight="1" spans="1:9">
      <c r="A50" s="7">
        <v>48</v>
      </c>
      <c r="B50" s="8" t="s">
        <v>117</v>
      </c>
      <c r="C50" s="9" t="s">
        <v>118</v>
      </c>
      <c r="D50" s="8" t="str">
        <f>_xlfn.DISPIMG("ID_4A1E60CAD472467883E79675D238C9E6",1)</f>
        <v>=DISPIMG("ID_4A1E60CAD472467883E79675D238C9E6",1)</v>
      </c>
      <c r="E50" s="15" t="s">
        <v>28</v>
      </c>
      <c r="F50" s="15">
        <v>100</v>
      </c>
      <c r="G50" s="16"/>
      <c r="H50" s="17"/>
      <c r="I50" s="17"/>
    </row>
    <row r="51" s="3" customFormat="1" ht="108" customHeight="1" spans="1:9">
      <c r="A51" s="7">
        <v>49</v>
      </c>
      <c r="B51" s="11" t="s">
        <v>119</v>
      </c>
      <c r="C51" s="9" t="s">
        <v>120</v>
      </c>
      <c r="D51" s="8" t="str">
        <f>_xlfn.DISPIMG("ID_2BD0B536E91746968E138CEF5E576185",1)</f>
        <v>=DISPIMG("ID_2BD0B536E91746968E138CEF5E576185",1)</v>
      </c>
      <c r="E51" s="15" t="s">
        <v>28</v>
      </c>
      <c r="F51" s="15">
        <v>100</v>
      </c>
      <c r="G51" s="16"/>
      <c r="H51" s="17"/>
      <c r="I51" s="17"/>
    </row>
    <row r="52" s="3" customFormat="1" ht="108" customHeight="1" spans="1:9">
      <c r="A52" s="7">
        <v>50</v>
      </c>
      <c r="B52" s="8" t="s">
        <v>121</v>
      </c>
      <c r="C52" s="9" t="s">
        <v>122</v>
      </c>
      <c r="D52" s="8" t="str">
        <f>_xlfn.DISPIMG("ID_353126A906B646039A25ECD4725BAA1F",1)</f>
        <v>=DISPIMG("ID_353126A906B646039A25ECD4725BAA1F",1)</v>
      </c>
      <c r="E52" s="15" t="s">
        <v>70</v>
      </c>
      <c r="F52" s="15">
        <v>1000</v>
      </c>
      <c r="G52" s="16"/>
      <c r="H52" s="17"/>
      <c r="I52" s="17"/>
    </row>
    <row r="53" s="3" customFormat="1" ht="108" customHeight="1" spans="1:9">
      <c r="A53" s="7">
        <v>51</v>
      </c>
      <c r="B53" s="8" t="s">
        <v>123</v>
      </c>
      <c r="C53" s="9" t="s">
        <v>124</v>
      </c>
      <c r="D53" s="8" t="str">
        <f>_xlfn.DISPIMG("ID_9D6CFC65A6CB44CEACFBC3FB152FB9DB",1)</f>
        <v>=DISPIMG("ID_9D6CFC65A6CB44CEACFBC3FB152FB9DB",1)</v>
      </c>
      <c r="E53" s="15" t="s">
        <v>70</v>
      </c>
      <c r="F53" s="15">
        <v>1000</v>
      </c>
      <c r="G53" s="16"/>
      <c r="H53" s="17"/>
      <c r="I53" s="17"/>
    </row>
    <row r="54" s="3" customFormat="1" ht="108" customHeight="1" spans="1:9">
      <c r="A54" s="7">
        <v>52</v>
      </c>
      <c r="B54" s="8" t="s">
        <v>125</v>
      </c>
      <c r="C54" s="9" t="s">
        <v>126</v>
      </c>
      <c r="D54" s="8" t="str">
        <f>_xlfn.DISPIMG("ID_75F8E55B0BA34C4D8D77B88094653CE4",1)</f>
        <v>=DISPIMG("ID_75F8E55B0BA34C4D8D77B88094653CE4",1)</v>
      </c>
      <c r="E54" s="15" t="s">
        <v>70</v>
      </c>
      <c r="F54" s="15">
        <v>1000</v>
      </c>
      <c r="G54" s="16"/>
      <c r="H54" s="17"/>
      <c r="I54" s="17"/>
    </row>
    <row r="55" s="3" customFormat="1" ht="108" customHeight="1" spans="1:9">
      <c r="A55" s="7">
        <v>53</v>
      </c>
      <c r="B55" s="8" t="s">
        <v>127</v>
      </c>
      <c r="C55" s="9" t="s">
        <v>128</v>
      </c>
      <c r="D55" s="8" t="str">
        <f>_xlfn.DISPIMG("ID_2BCE9ACC1E554812AB34D9CCF00559E2",1)</f>
        <v>=DISPIMG("ID_2BCE9ACC1E554812AB34D9CCF00559E2",1)</v>
      </c>
      <c r="E55" s="15" t="s">
        <v>23</v>
      </c>
      <c r="F55" s="15">
        <v>500</v>
      </c>
      <c r="G55" s="16"/>
      <c r="H55" s="17"/>
      <c r="I55" s="17"/>
    </row>
    <row r="56" s="3" customFormat="1" ht="108" customHeight="1" spans="1:9">
      <c r="A56" s="7">
        <v>54</v>
      </c>
      <c r="B56" s="8" t="s">
        <v>129</v>
      </c>
      <c r="C56" s="9" t="s">
        <v>130</v>
      </c>
      <c r="D56" s="8" t="str">
        <f>_xlfn.DISPIMG("ID_8725D08B5FFE44B588BEE4953E1EE365",1)</f>
        <v>=DISPIMG("ID_8725D08B5FFE44B588BEE4953E1EE365",1)</v>
      </c>
      <c r="E56" s="15" t="s">
        <v>23</v>
      </c>
      <c r="F56" s="15">
        <v>500</v>
      </c>
      <c r="G56" s="16"/>
      <c r="H56" s="17"/>
      <c r="I56" s="17"/>
    </row>
    <row r="57" s="3" customFormat="1" ht="108" customHeight="1" spans="1:9">
      <c r="A57" s="7">
        <v>55</v>
      </c>
      <c r="B57" s="8" t="s">
        <v>131</v>
      </c>
      <c r="C57" s="9" t="s">
        <v>132</v>
      </c>
      <c r="D57" s="8" t="str">
        <f>_xlfn.DISPIMG("ID_0BC0130EC2194F089D247A262358136F",1)</f>
        <v>=DISPIMG("ID_0BC0130EC2194F089D247A262358136F",1)</v>
      </c>
      <c r="E57" s="15" t="s">
        <v>133</v>
      </c>
      <c r="F57" s="15">
        <v>100</v>
      </c>
      <c r="G57" s="16"/>
      <c r="H57" s="17"/>
      <c r="I57" s="17"/>
    </row>
    <row r="58" s="3" customFormat="1" ht="108" customHeight="1" spans="1:9">
      <c r="A58" s="7">
        <v>56</v>
      </c>
      <c r="B58" s="8" t="s">
        <v>134</v>
      </c>
      <c r="C58" s="9" t="s">
        <v>135</v>
      </c>
      <c r="D58" s="8" t="str">
        <f>_xlfn.DISPIMG("ID_6857A69F0EF44AFDB482D615ECB6E09A",1)</f>
        <v>=DISPIMG("ID_6857A69F0EF44AFDB482D615ECB6E09A",1)</v>
      </c>
      <c r="E58" s="15" t="s">
        <v>133</v>
      </c>
      <c r="F58" s="15">
        <v>200</v>
      </c>
      <c r="G58" s="16"/>
      <c r="H58" s="17"/>
      <c r="I58" s="17"/>
    </row>
    <row r="59" s="3" customFormat="1" ht="108" customHeight="1" spans="1:9">
      <c r="A59" s="7">
        <v>57</v>
      </c>
      <c r="B59" s="8" t="s">
        <v>136</v>
      </c>
      <c r="C59" s="9" t="s">
        <v>137</v>
      </c>
      <c r="D59" s="8" t="str">
        <f>_xlfn.DISPIMG("ID_0D69242BD7924D3786C5367AA5C4B026",1)</f>
        <v>=DISPIMG("ID_0D69242BD7924D3786C5367AA5C4B026",1)</v>
      </c>
      <c r="E59" s="15" t="s">
        <v>23</v>
      </c>
      <c r="F59" s="15">
        <v>300</v>
      </c>
      <c r="G59" s="16"/>
      <c r="H59" s="17"/>
      <c r="I59" s="17"/>
    </row>
    <row r="60" s="3" customFormat="1" ht="108" customHeight="1" spans="1:9">
      <c r="A60" s="7">
        <v>58</v>
      </c>
      <c r="B60" s="8" t="s">
        <v>138</v>
      </c>
      <c r="C60" s="9" t="s">
        <v>139</v>
      </c>
      <c r="D60" s="8" t="str">
        <f>_xlfn.DISPIMG("ID_91A370C72B8043FDAF8AA5649F9E8129",1)</f>
        <v>=DISPIMG("ID_91A370C72B8043FDAF8AA5649F9E8129",1)</v>
      </c>
      <c r="E60" s="15" t="s">
        <v>49</v>
      </c>
      <c r="F60" s="15">
        <v>150</v>
      </c>
      <c r="G60" s="16"/>
      <c r="H60" s="17"/>
      <c r="I60" s="17"/>
    </row>
    <row r="61" s="3" customFormat="1" ht="108" customHeight="1" spans="1:9">
      <c r="A61" s="7">
        <v>59</v>
      </c>
      <c r="B61" s="8" t="s">
        <v>140</v>
      </c>
      <c r="C61" s="9" t="s">
        <v>141</v>
      </c>
      <c r="D61" s="8" t="str">
        <f>_xlfn.DISPIMG("ID_AE135B49AFC14C76AE833E47B3E2DF04",1)</f>
        <v>=DISPIMG("ID_AE135B49AFC14C76AE833E47B3E2DF04",1)</v>
      </c>
      <c r="E61" s="15" t="s">
        <v>49</v>
      </c>
      <c r="F61" s="15">
        <v>300</v>
      </c>
      <c r="G61" s="16"/>
      <c r="H61" s="17"/>
      <c r="I61" s="17"/>
    </row>
    <row r="62" s="3" customFormat="1" ht="108" customHeight="1" spans="1:9">
      <c r="A62" s="7">
        <v>60</v>
      </c>
      <c r="B62" s="8" t="s">
        <v>142</v>
      </c>
      <c r="C62" s="9" t="s">
        <v>143</v>
      </c>
      <c r="D62" s="8" t="str">
        <f>_xlfn.DISPIMG("ID_073D9DEA53DA4643A61B658D16711A79",1)</f>
        <v>=DISPIMG("ID_073D9DEA53DA4643A61B658D16711A79",1)</v>
      </c>
      <c r="E62" s="15" t="s">
        <v>49</v>
      </c>
      <c r="F62" s="15">
        <v>300</v>
      </c>
      <c r="G62" s="16"/>
      <c r="H62" s="17"/>
      <c r="I62" s="17"/>
    </row>
    <row r="63" s="3" customFormat="1" ht="108" customHeight="1" spans="1:9">
      <c r="A63" s="7">
        <v>61</v>
      </c>
      <c r="B63" s="8" t="s">
        <v>144</v>
      </c>
      <c r="C63" s="9" t="s">
        <v>145</v>
      </c>
      <c r="D63" s="8" t="str">
        <f>_xlfn.DISPIMG("ID_23C0187B913A455FA62C04F89E5CFE38",1)</f>
        <v>=DISPIMG("ID_23C0187B913A455FA62C04F89E5CFE38",1)</v>
      </c>
      <c r="E63" s="15" t="s">
        <v>23</v>
      </c>
      <c r="F63" s="15">
        <v>300</v>
      </c>
      <c r="G63" s="16"/>
      <c r="H63" s="17"/>
      <c r="I63" s="17"/>
    </row>
    <row r="64" s="3" customFormat="1" ht="108" customHeight="1" spans="1:9">
      <c r="A64" s="7">
        <v>62</v>
      </c>
      <c r="B64" s="8" t="s">
        <v>146</v>
      </c>
      <c r="C64" s="9" t="s">
        <v>147</v>
      </c>
      <c r="D64" s="8" t="str">
        <f>_xlfn.DISPIMG("ID_A0FCCCA7F7B046C1BD676E5DE2B3E3DA",1)</f>
        <v>=DISPIMG("ID_A0FCCCA7F7B046C1BD676E5DE2B3E3DA",1)</v>
      </c>
      <c r="E64" s="15" t="s">
        <v>23</v>
      </c>
      <c r="F64" s="15">
        <v>300</v>
      </c>
      <c r="G64" s="16"/>
      <c r="H64" s="17"/>
      <c r="I64" s="17"/>
    </row>
    <row r="65" s="3" customFormat="1" ht="108" customHeight="1" spans="1:9">
      <c r="A65" s="7">
        <v>63</v>
      </c>
      <c r="B65" s="8" t="s">
        <v>148</v>
      </c>
      <c r="C65" s="9" t="s">
        <v>149</v>
      </c>
      <c r="D65" s="8" t="str">
        <f>_xlfn.DISPIMG("ID_26D7F504590743B99DDA5008AC888571",1)</f>
        <v>=DISPIMG("ID_26D7F504590743B99DDA5008AC888571",1)</v>
      </c>
      <c r="E65" s="15" t="s">
        <v>46</v>
      </c>
      <c r="F65" s="15">
        <v>10000</v>
      </c>
      <c r="G65" s="16"/>
      <c r="H65" s="17"/>
      <c r="I65" s="17"/>
    </row>
    <row r="66" s="3" customFormat="1" ht="108" customHeight="1" spans="1:9">
      <c r="A66" s="7">
        <v>64</v>
      </c>
      <c r="B66" s="8" t="s">
        <v>150</v>
      </c>
      <c r="C66" s="9" t="s">
        <v>151</v>
      </c>
      <c r="D66" s="8" t="str">
        <f>_xlfn.DISPIMG("ID_6D9B8125C56C4F119B3F0F19BA57363E",1)</f>
        <v>=DISPIMG("ID_6D9B8125C56C4F119B3F0F19BA57363E",1)</v>
      </c>
      <c r="E66" s="15" t="s">
        <v>70</v>
      </c>
      <c r="F66" s="15">
        <v>500</v>
      </c>
      <c r="G66" s="16"/>
      <c r="H66" s="17"/>
      <c r="I66" s="17"/>
    </row>
    <row r="67" s="3" customFormat="1" ht="108" customHeight="1" spans="1:9">
      <c r="A67" s="7">
        <v>65</v>
      </c>
      <c r="B67" s="8" t="s">
        <v>152</v>
      </c>
      <c r="C67" s="9" t="s">
        <v>153</v>
      </c>
      <c r="D67" s="8" t="str">
        <f>_xlfn.DISPIMG("ID_29023CF87ABE41B194886D03A9193E5D",1)</f>
        <v>=DISPIMG("ID_29023CF87ABE41B194886D03A9193E5D",1)</v>
      </c>
      <c r="E67" s="15" t="s">
        <v>23</v>
      </c>
      <c r="F67" s="15">
        <v>100</v>
      </c>
      <c r="G67" s="16"/>
      <c r="H67" s="17"/>
      <c r="I67" s="17"/>
    </row>
    <row r="68" s="3" customFormat="1" ht="108" customHeight="1" spans="1:9">
      <c r="A68" s="7">
        <v>66</v>
      </c>
      <c r="B68" s="8" t="s">
        <v>154</v>
      </c>
      <c r="C68" s="9" t="s">
        <v>155</v>
      </c>
      <c r="D68" s="8" t="str">
        <f>_xlfn.DISPIMG("ID_92268D9C4EDF4017807F6D0C0261770A",1)</f>
        <v>=DISPIMG("ID_92268D9C4EDF4017807F6D0C0261770A",1)</v>
      </c>
      <c r="E68" s="15" t="s">
        <v>23</v>
      </c>
      <c r="F68" s="15">
        <v>200</v>
      </c>
      <c r="G68" s="16"/>
      <c r="H68" s="17"/>
      <c r="I68" s="17"/>
    </row>
    <row r="69" s="3" customFormat="1" ht="108" customHeight="1" spans="1:9">
      <c r="A69" s="7">
        <v>67</v>
      </c>
      <c r="B69" s="8" t="s">
        <v>156</v>
      </c>
      <c r="C69" s="9" t="s">
        <v>157</v>
      </c>
      <c r="D69" s="8" t="str">
        <f>_xlfn.DISPIMG("ID_63692452E5174282B41FAD5954ECA7A7",1)</f>
        <v>=DISPIMG("ID_63692452E5174282B41FAD5954ECA7A7",1)</v>
      </c>
      <c r="E69" s="15" t="s">
        <v>23</v>
      </c>
      <c r="F69" s="15">
        <v>200</v>
      </c>
      <c r="G69" s="16"/>
      <c r="H69" s="17"/>
      <c r="I69" s="17"/>
    </row>
    <row r="70" s="3" customFormat="1" ht="108" customHeight="1" spans="1:9">
      <c r="A70" s="7">
        <v>68</v>
      </c>
      <c r="B70" s="8" t="s">
        <v>158</v>
      </c>
      <c r="C70" s="9" t="s">
        <v>159</v>
      </c>
      <c r="D70" s="8" t="str">
        <f>_xlfn.DISPIMG("ID_4EA30F9D4CCE4C48822ED2A8D0E94CB3",1)</f>
        <v>=DISPIMG("ID_4EA30F9D4CCE4C48822ED2A8D0E94CB3",1)</v>
      </c>
      <c r="E70" s="15" t="s">
        <v>23</v>
      </c>
      <c r="F70" s="15">
        <v>200</v>
      </c>
      <c r="G70" s="16"/>
      <c r="H70" s="17"/>
      <c r="I70" s="17"/>
    </row>
    <row r="71" s="3" customFormat="1" ht="108" customHeight="1" spans="1:9">
      <c r="A71" s="7">
        <v>69</v>
      </c>
      <c r="B71" s="8" t="s">
        <v>160</v>
      </c>
      <c r="C71" s="9" t="s">
        <v>161</v>
      </c>
      <c r="D71" s="8" t="str">
        <f>_xlfn.DISPIMG("ID_3ADEDE80C9084A38BBC67D57AC00E553",1)</f>
        <v>=DISPIMG("ID_3ADEDE80C9084A38BBC67D57AC00E553",1)</v>
      </c>
      <c r="E71" s="15" t="s">
        <v>162</v>
      </c>
      <c r="F71" s="15">
        <v>1200</v>
      </c>
      <c r="G71" s="16"/>
      <c r="H71" s="17"/>
      <c r="I71" s="17"/>
    </row>
    <row r="72" s="3" customFormat="1" ht="108" customHeight="1" spans="1:9">
      <c r="A72" s="7">
        <v>70</v>
      </c>
      <c r="B72" s="8" t="s">
        <v>163</v>
      </c>
      <c r="C72" s="9" t="s">
        <v>164</v>
      </c>
      <c r="D72" s="8" t="str">
        <f>_xlfn.DISPIMG("ID_943AD2D3D11748AAAD9474E03871EA18",1)</f>
        <v>=DISPIMG("ID_943AD2D3D11748AAAD9474E03871EA18",1)</v>
      </c>
      <c r="E72" s="15" t="s">
        <v>162</v>
      </c>
      <c r="F72" s="15">
        <v>1200</v>
      </c>
      <c r="G72" s="16"/>
      <c r="H72" s="17"/>
      <c r="I72" s="17"/>
    </row>
    <row r="73" ht="56" customHeight="1" spans="1:9">
      <c r="A73" s="18" t="s">
        <v>165</v>
      </c>
      <c r="B73" s="19"/>
      <c r="C73" s="19"/>
      <c r="D73" s="19"/>
      <c r="E73" s="19"/>
      <c r="F73" s="20"/>
      <c r="G73" s="18" t="s">
        <v>166</v>
      </c>
      <c r="H73" s="19"/>
      <c r="I73" s="20"/>
    </row>
  </sheetData>
  <mergeCells count="3">
    <mergeCell ref="A1:I1"/>
    <mergeCell ref="A73:F73"/>
    <mergeCell ref="G73:I73"/>
  </mergeCells>
  <conditionalFormatting sqref="B17">
    <cfRule type="duplicateValues" dxfId="0" priority="6"/>
  </conditionalFormatting>
  <conditionalFormatting sqref="B23">
    <cfRule type="duplicateValues" dxfId="0" priority="9"/>
  </conditionalFormatting>
  <conditionalFormatting sqref="B29">
    <cfRule type="duplicateValues" dxfId="0" priority="3"/>
  </conditionalFormatting>
  <conditionalFormatting sqref="B30">
    <cfRule type="duplicateValues" dxfId="0" priority="5"/>
  </conditionalFormatting>
  <conditionalFormatting sqref="B32">
    <cfRule type="duplicateValues" dxfId="0" priority="13"/>
  </conditionalFormatting>
  <conditionalFormatting sqref="E32:F32">
    <cfRule type="duplicateValues" dxfId="0" priority="12"/>
  </conditionalFormatting>
  <conditionalFormatting sqref="B33">
    <cfRule type="duplicateValues" dxfId="0" priority="4"/>
  </conditionalFormatting>
  <conditionalFormatting sqref="B45">
    <cfRule type="duplicateValues" dxfId="0" priority="7"/>
  </conditionalFormatting>
  <conditionalFormatting sqref="B46">
    <cfRule type="duplicateValues" dxfId="0" priority="1"/>
  </conditionalFormatting>
  <conditionalFormatting sqref="B48">
    <cfRule type="duplicateValues" dxfId="0" priority="11"/>
  </conditionalFormatting>
  <conditionalFormatting sqref="B58">
    <cfRule type="duplicateValues" dxfId="0" priority="2"/>
  </conditionalFormatting>
  <conditionalFormatting sqref="B72">
    <cfRule type="duplicateValues" dxfId="0" priority="8"/>
  </conditionalFormatting>
  <conditionalFormatting sqref="B2:B10 B14:B16 B24:B28 B18:B22 B31 B34:B35 B52:B57 B49:B50 B47 B37 B39:B44 B59:B71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张天宇</cp:lastModifiedBy>
  <dcterms:created xsi:type="dcterms:W3CDTF">2022-07-15T11:07:00Z</dcterms:created>
  <dcterms:modified xsi:type="dcterms:W3CDTF">2022-07-18T10:53:18Z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884D2CF88EB348A19F277797FB3F3E66</vt:lpwstr>
  </property>
  <property fmtid="{D5CDD505-2E9C-101B-9397-08002B2CF9AE}" pid="3" name="KSOProductBuildVer">
    <vt:lpwstr>2052-4.2.2.6880</vt:lpwstr>
  </property>
</Properties>
</file>